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AR LHANDASSA\1- ARTICLES\04- Feuille Excel de Calcul des Murs de soutènement\"/>
    </mc:Choice>
  </mc:AlternateContent>
  <xr:revisionPtr revIDLastSave="0" documentId="13_ncr:1_{48B1571F-D5C4-43D6-ACBC-228A061CC3DF}" xr6:coauthVersionLast="47" xr6:coauthVersionMax="47" xr10:uidLastSave="{00000000-0000-0000-0000-000000000000}"/>
  <bookViews>
    <workbookView xWindow="-108" yWindow="-108" windowWidth="23256" windowHeight="12456" xr2:uid="{D936EFBB-69B6-4461-B68E-3511A190C926}"/>
  </bookViews>
  <sheets>
    <sheet name="Feuil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25" i="1" l="1"/>
  <c r="C27" i="1" s="1"/>
  <c r="C39" i="1"/>
  <c r="C50" i="1" s="1"/>
  <c r="C59" i="1" l="1"/>
  <c r="C42" i="1"/>
  <c r="A45" i="1" s="1"/>
  <c r="C29" i="1"/>
  <c r="C44" i="1" s="1"/>
  <c r="C60" i="1" l="1"/>
  <c r="C52" i="1"/>
  <c r="A53" i="1" s="1"/>
  <c r="C61" i="1" l="1"/>
  <c r="A62" i="1" s="1"/>
</calcChain>
</file>

<file path=xl/sharedStrings.xml><?xml version="1.0" encoding="utf-8"?>
<sst xmlns="http://schemas.openxmlformats.org/spreadsheetml/2006/main" count="95" uniqueCount="87">
  <si>
    <t>H</t>
  </si>
  <si>
    <t>m</t>
  </si>
  <si>
    <t>kN/m3</t>
  </si>
  <si>
    <t>MPa</t>
  </si>
  <si>
    <t>mm</t>
  </si>
  <si>
    <t>q</t>
  </si>
  <si>
    <t>γ_c</t>
  </si>
  <si>
    <t>fck</t>
  </si>
  <si>
    <t>fyk</t>
  </si>
  <si>
    <t>c</t>
  </si>
  <si>
    <t>Contrainte admissible du sol</t>
  </si>
  <si>
    <t>Poids volumique du béton</t>
  </si>
  <si>
    <t>Enrobage</t>
  </si>
  <si>
    <t>Moment de renversement</t>
  </si>
  <si>
    <t>V</t>
  </si>
  <si>
    <t>B</t>
  </si>
  <si>
    <t>Excentricité</t>
  </si>
  <si>
    <t>e</t>
  </si>
  <si>
    <t>Note de calcul - Mur de soutènement</t>
  </si>
  <si>
    <t>Données de base</t>
  </si>
  <si>
    <t>Hypothèse de calcul</t>
  </si>
  <si>
    <t>Calcul de poussée du sol</t>
  </si>
  <si>
    <t>Coefficient de poussée active (Rankine)</t>
  </si>
  <si>
    <t>Pression du sol à la base</t>
  </si>
  <si>
    <t>Pression totale du sol</t>
  </si>
  <si>
    <t>Vérification de stabilité</t>
  </si>
  <si>
    <t>Largeur totale de la semelle</t>
  </si>
  <si>
    <t>Talon arrière</t>
  </si>
  <si>
    <t>bt</t>
  </si>
  <si>
    <t>Pied avant</t>
  </si>
  <si>
    <t>bf</t>
  </si>
  <si>
    <t xml:space="preserve">Epaisseur du voile à la base </t>
  </si>
  <si>
    <t>t</t>
  </si>
  <si>
    <t>Hauteur totale du mur</t>
  </si>
  <si>
    <t>Poids volumique du remblai</t>
  </si>
  <si>
    <t>Angle de frottement interne du sol</t>
  </si>
  <si>
    <t>Cohésion du sol</t>
  </si>
  <si>
    <t>Angle de frottement sol-béton</t>
  </si>
  <si>
    <t>Béton</t>
  </si>
  <si>
    <t>Acier</t>
  </si>
  <si>
    <r>
      <rPr>
        <sz val="11"/>
        <color theme="1"/>
        <rFont val="Calibri"/>
        <family val="2"/>
      </rPr>
      <t>•</t>
    </r>
    <r>
      <rPr>
        <sz val="8.8000000000000007"/>
        <color theme="1"/>
        <rFont val="Calibri"/>
        <family val="2"/>
      </rPr>
      <t xml:space="preserve"> </t>
    </r>
    <r>
      <rPr>
        <sz val="11"/>
        <color theme="1"/>
        <rFont val="Calibri"/>
        <family val="2"/>
        <scheme val="minor"/>
      </rPr>
      <t>Le mur est type console (voile + semelle en béton armé).</t>
    </r>
  </si>
  <si>
    <t>• Le remblai est horizontal et non drainé (poussée active calculée selon Rankine).</t>
  </si>
  <si>
    <t>• Les frottements latéraux sur le voile sont négligés.</t>
  </si>
  <si>
    <t>• Le calcul est effectué par mètre linéaire de mur.</t>
  </si>
  <si>
    <t>• La base du mur repose sur un sol homogène.</t>
  </si>
  <si>
    <t>Paramètre</t>
  </si>
  <si>
    <t>Symbole</t>
  </si>
  <si>
    <t>Valeur</t>
  </si>
  <si>
    <t>Unité</t>
  </si>
  <si>
    <t>°</t>
  </si>
  <si>
    <t>kPa</t>
  </si>
  <si>
    <t>kN/m2</t>
  </si>
  <si>
    <t>mPa</t>
  </si>
  <si>
    <t>γ</t>
  </si>
  <si>
    <t>Ø</t>
  </si>
  <si>
    <t>δ</t>
  </si>
  <si>
    <t>enr</t>
  </si>
  <si>
    <t>Ka</t>
  </si>
  <si>
    <r>
      <t>σ</t>
    </r>
    <r>
      <rPr>
        <b/>
        <sz val="8.8000000000000007"/>
        <color theme="1"/>
        <rFont val="Calibri"/>
        <family val="2"/>
      </rPr>
      <t>a</t>
    </r>
  </si>
  <si>
    <t>Pa</t>
  </si>
  <si>
    <t>La résultante Pa agit à H/3 du pied du mur</t>
  </si>
  <si>
    <t>Poids propre du mur</t>
  </si>
  <si>
    <t>W</t>
  </si>
  <si>
    <t>kN/m</t>
  </si>
  <si>
    <t>Vérification au renversement</t>
  </si>
  <si>
    <t>Moment résistant</t>
  </si>
  <si>
    <t>Mr</t>
  </si>
  <si>
    <t>Mo</t>
  </si>
  <si>
    <r>
      <t xml:space="preserve">Mr </t>
    </r>
    <r>
      <rPr>
        <b/>
        <sz val="11"/>
        <color theme="1"/>
        <rFont val="Calibri"/>
        <family val="2"/>
      </rPr>
      <t>&gt;</t>
    </r>
    <r>
      <rPr>
        <b/>
        <sz val="8.8000000000000007"/>
        <color theme="1"/>
        <rFont val="Calibri"/>
        <family val="2"/>
      </rPr>
      <t xml:space="preserve"> 1,5 x Mo</t>
    </r>
  </si>
  <si>
    <t>Condition :</t>
  </si>
  <si>
    <t>Vérification au glissement</t>
  </si>
  <si>
    <t>Résistance au glissement</t>
  </si>
  <si>
    <t>R</t>
  </si>
  <si>
    <t>Coefficient de sécurité</t>
  </si>
  <si>
    <t>FS</t>
  </si>
  <si>
    <t>Si cette condition est satisfaite = le mur est stable au renversement</t>
  </si>
  <si>
    <t>FS &gt; 1,5</t>
  </si>
  <si>
    <t>Si cette condition est satisfaite = le mur est stable au glissement.</t>
  </si>
  <si>
    <t>Vérification de la contrainte au sol</t>
  </si>
  <si>
    <t>qmax</t>
  </si>
  <si>
    <t>q_adm</t>
  </si>
  <si>
    <t>Somme de toutes les forces verticales agissant sur la semelle.</t>
  </si>
  <si>
    <t>Contrainte maximale sur le sol</t>
  </si>
  <si>
    <t>Surcharge sur le remblai (éventuel)</t>
  </si>
  <si>
    <t>conditions :</t>
  </si>
  <si>
    <t>e ≤ B/6      et     qmax ≤ qadm</t>
  </si>
  <si>
    <t xml:space="preserve">Tester les valeurs géométrique pour faire les vérifications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</si>
</sst>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</font>
    <font>
      <sz val="8.8000000000000007"/>
      <color theme="1"/>
      <name val="Calibri"/>
      <family val="2"/>
    </font>
    <font>
      <b/>
      <sz val="11"/>
      <color theme="1"/>
      <name val="Calibri"/>
      <family val="2"/>
    </font>
    <font>
      <b/>
      <sz val="8.8000000000000007"/>
      <color theme="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4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/>
      <right/>
      <top style="thin">
        <color theme="1"/>
      </top>
      <bottom/>
      <diagonal/>
    </border>
    <border>
      <left/>
      <right style="thin">
        <color theme="1"/>
      </right>
      <top style="thin">
        <color theme="1"/>
      </top>
      <bottom/>
      <diagonal/>
    </border>
    <border>
      <left style="thin">
        <color theme="1"/>
      </left>
      <right/>
      <top/>
      <bottom/>
      <diagonal/>
    </border>
    <border>
      <left/>
      <right style="thin">
        <color theme="1"/>
      </right>
      <top/>
      <bottom/>
      <diagonal/>
    </border>
    <border>
      <left style="thin">
        <color theme="1"/>
      </left>
      <right/>
      <top/>
      <bottom style="thin">
        <color theme="1"/>
      </bottom>
      <diagonal/>
    </border>
    <border>
      <left/>
      <right/>
      <top/>
      <bottom style="thin">
        <color theme="1"/>
      </bottom>
      <diagonal/>
    </border>
    <border>
      <left/>
      <right style="thin">
        <color theme="1"/>
      </right>
      <top/>
      <bottom style="thin">
        <color theme="1"/>
      </bottom>
      <diagonal/>
    </border>
    <border>
      <left/>
      <right/>
      <top style="thin">
        <color theme="1"/>
      </top>
      <bottom style="thin">
        <color theme="1"/>
      </bottom>
      <diagonal/>
    </border>
    <border>
      <left style="thin">
        <color theme="1"/>
      </left>
      <right/>
      <top style="thin">
        <color theme="1"/>
      </top>
      <bottom style="thin">
        <color theme="1"/>
      </bottom>
      <diagonal/>
    </border>
    <border>
      <left/>
      <right style="thin">
        <color theme="1"/>
      </right>
      <top style="thin">
        <color theme="1"/>
      </top>
      <bottom style="thin">
        <color theme="1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4" fontId="0" fillId="0" borderId="0" xfId="0" applyNumberFormat="1" applyAlignment="1">
      <alignment horizontal="center"/>
    </xf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4" fontId="1" fillId="0" borderId="1" xfId="0" applyNumberFormat="1" applyFont="1" applyBorder="1" applyAlignment="1">
      <alignment horizontal="center"/>
    </xf>
    <xf numFmtId="0" fontId="0" fillId="0" borderId="0" xfId="0" applyBorder="1" applyAlignment="1">
      <alignment horizontal="left"/>
    </xf>
    <xf numFmtId="0" fontId="1" fillId="0" borderId="0" xfId="0" applyFont="1" applyFill="1" applyBorder="1"/>
    <xf numFmtId="0" fontId="1" fillId="0" borderId="0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0" fillId="0" borderId="0" xfId="0" applyBorder="1"/>
    <xf numFmtId="4" fontId="0" fillId="0" borderId="0" xfId="0" applyNumberFormat="1" applyBorder="1" applyAlignment="1">
      <alignment horizontal="center"/>
    </xf>
    <xf numFmtId="0" fontId="0" fillId="0" borderId="1" xfId="0" applyFill="1" applyBorder="1"/>
    <xf numFmtId="4" fontId="0" fillId="3" borderId="1" xfId="0" applyNumberFormat="1" applyFill="1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1" fillId="0" borderId="4" xfId="0" applyFont="1" applyBorder="1"/>
    <xf numFmtId="0" fontId="1" fillId="0" borderId="4" xfId="0" applyFont="1" applyBorder="1" applyAlignment="1">
      <alignment horizontal="right"/>
    </xf>
    <xf numFmtId="0" fontId="1" fillId="0" borderId="0" xfId="0" applyFont="1" applyBorder="1" applyAlignment="1">
      <alignment horizontal="left"/>
    </xf>
    <xf numFmtId="0" fontId="1" fillId="0" borderId="5" xfId="0" applyFont="1" applyBorder="1" applyAlignment="1">
      <alignment horizontal="left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right"/>
    </xf>
    <xf numFmtId="0" fontId="1" fillId="2" borderId="0" xfId="0" applyFont="1" applyFill="1" applyBorder="1" applyAlignment="1">
      <alignment horizontal="center"/>
    </xf>
    <xf numFmtId="4" fontId="0" fillId="2" borderId="0" xfId="0" applyNumberFormat="1" applyFill="1" applyBorder="1" applyAlignment="1">
      <alignment horizontal="center"/>
    </xf>
    <xf numFmtId="4" fontId="0" fillId="2" borderId="5" xfId="0" applyNumberFormat="1" applyFill="1" applyBorder="1" applyAlignment="1">
      <alignment horizontal="center"/>
    </xf>
    <xf numFmtId="0" fontId="4" fillId="2" borderId="0" xfId="0" applyFont="1" applyFill="1" applyBorder="1" applyAlignment="1">
      <alignment horizontal="center"/>
    </xf>
    <xf numFmtId="4" fontId="1" fillId="0" borderId="0" xfId="0" applyNumberFormat="1" applyFont="1" applyBorder="1" applyAlignment="1">
      <alignment horizontal="center"/>
    </xf>
    <xf numFmtId="0" fontId="1" fillId="0" borderId="5" xfId="0" applyFont="1" applyBorder="1"/>
    <xf numFmtId="4" fontId="1" fillId="2" borderId="2" xfId="0" applyNumberFormat="1" applyFont="1" applyFill="1" applyBorder="1" applyAlignment="1">
      <alignment horizontal="center"/>
    </xf>
    <xf numFmtId="4" fontId="1" fillId="2" borderId="3" xfId="0" applyNumberFormat="1" applyFont="1" applyFill="1" applyBorder="1" applyAlignment="1">
      <alignment horizontal="center"/>
    </xf>
    <xf numFmtId="4" fontId="1" fillId="2" borderId="0" xfId="0" applyNumberFormat="1" applyFont="1" applyFill="1" applyBorder="1" applyAlignment="1">
      <alignment horizontal="center"/>
    </xf>
    <xf numFmtId="4" fontId="1" fillId="2" borderId="5" xfId="0" applyNumberFormat="1" applyFont="1" applyFill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" xfId="0" applyFont="1" applyFill="1" applyBorder="1"/>
    <xf numFmtId="0" fontId="4" fillId="0" borderId="1" xfId="0" applyFont="1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9" xfId="0" applyFont="1" applyBorder="1" applyAlignment="1">
      <alignment horizontal="center"/>
    </xf>
    <xf numFmtId="0" fontId="1" fillId="0" borderId="0" xfId="0" applyFont="1" applyBorder="1" applyAlignment="1">
      <alignment horizontal="center"/>
    </xf>
  </cellXfs>
  <cellStyles count="1">
    <cellStyle name="Normal" xfId="0" builtinId="0"/>
  </cellStyles>
  <dxfs count="21"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514351</xdr:colOff>
      <xdr:row>15</xdr:row>
      <xdr:rowOff>61777</xdr:rowOff>
    </xdr:from>
    <xdr:to>
      <xdr:col>3</xdr:col>
      <xdr:colOff>742950</xdr:colOff>
      <xdr:row>22</xdr:row>
      <xdr:rowOff>92800</xdr:rowOff>
    </xdr:to>
    <xdr:pic>
      <xdr:nvPicPr>
        <xdr:cNvPr id="4" name="Image 3">
          <a:extLst>
            <a:ext uri="{FF2B5EF4-FFF2-40B4-BE49-F238E27FC236}">
              <a16:creationId xmlns:a16="http://schemas.microsoft.com/office/drawing/2014/main" id="{91B3B6BC-C98D-4028-552D-75415AABF58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81626" y="2776402"/>
          <a:ext cx="1809749" cy="129784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062306-B656-446B-9B69-9494040BE5AA}">
  <dimension ref="A1:G63"/>
  <sheetViews>
    <sheetView tabSelected="1" topLeftCell="A7" zoomScale="80" zoomScaleNormal="80" workbookViewId="0">
      <selection activeCell="G22" sqref="G22"/>
    </sheetView>
  </sheetViews>
  <sheetFormatPr baseColWidth="10" defaultRowHeight="14.4" x14ac:dyDescent="0.3"/>
  <cols>
    <col min="1" max="1" width="71" bestFit="1" customWidth="1"/>
    <col min="3" max="3" width="11.5546875" style="2"/>
    <col min="7" max="7" width="11.5546875" style="2"/>
  </cols>
  <sheetData>
    <row r="1" spans="1:4" x14ac:dyDescent="0.3">
      <c r="A1" s="38" t="s">
        <v>18</v>
      </c>
      <c r="B1" s="39"/>
      <c r="C1" s="39"/>
      <c r="D1" s="40"/>
    </row>
    <row r="3" spans="1:4" x14ac:dyDescent="0.3">
      <c r="A3" s="5" t="s">
        <v>19</v>
      </c>
      <c r="B3" s="5"/>
      <c r="C3" s="5"/>
      <c r="D3" s="5"/>
    </row>
    <row r="4" spans="1:4" x14ac:dyDescent="0.3">
      <c r="A4" s="3" t="s">
        <v>45</v>
      </c>
      <c r="B4" s="3" t="s">
        <v>46</v>
      </c>
      <c r="C4" s="6" t="s">
        <v>47</v>
      </c>
      <c r="D4" s="3" t="s">
        <v>48</v>
      </c>
    </row>
    <row r="5" spans="1:4" x14ac:dyDescent="0.3">
      <c r="A5" s="1" t="s">
        <v>33</v>
      </c>
      <c r="B5" s="4" t="s">
        <v>0</v>
      </c>
      <c r="C5" s="15">
        <v>3</v>
      </c>
      <c r="D5" s="3" t="s">
        <v>1</v>
      </c>
    </row>
    <row r="6" spans="1:4" x14ac:dyDescent="0.3">
      <c r="A6" s="1" t="s">
        <v>34</v>
      </c>
      <c r="B6" s="42" t="s">
        <v>53</v>
      </c>
      <c r="C6" s="15">
        <v>18</v>
      </c>
      <c r="D6" s="3" t="s">
        <v>2</v>
      </c>
    </row>
    <row r="7" spans="1:4" x14ac:dyDescent="0.3">
      <c r="A7" s="1" t="s">
        <v>35</v>
      </c>
      <c r="B7" s="42" t="s">
        <v>54</v>
      </c>
      <c r="C7" s="15">
        <v>30</v>
      </c>
      <c r="D7" s="3" t="s">
        <v>49</v>
      </c>
    </row>
    <row r="8" spans="1:4" x14ac:dyDescent="0.3">
      <c r="A8" s="1" t="s">
        <v>36</v>
      </c>
      <c r="B8" s="42" t="s">
        <v>9</v>
      </c>
      <c r="C8" s="15">
        <v>0</v>
      </c>
      <c r="D8" s="3" t="s">
        <v>50</v>
      </c>
    </row>
    <row r="9" spans="1:4" x14ac:dyDescent="0.3">
      <c r="A9" s="1" t="s">
        <v>37</v>
      </c>
      <c r="B9" s="42" t="s">
        <v>55</v>
      </c>
      <c r="C9" s="15">
        <v>20</v>
      </c>
      <c r="D9" s="3" t="s">
        <v>49</v>
      </c>
    </row>
    <row r="10" spans="1:4" x14ac:dyDescent="0.3">
      <c r="A10" s="1" t="s">
        <v>10</v>
      </c>
      <c r="B10" s="42" t="s">
        <v>80</v>
      </c>
      <c r="C10" s="15">
        <v>250</v>
      </c>
      <c r="D10" s="3" t="s">
        <v>51</v>
      </c>
    </row>
    <row r="11" spans="1:4" x14ac:dyDescent="0.3">
      <c r="A11" s="1" t="s">
        <v>11</v>
      </c>
      <c r="B11" s="42" t="s">
        <v>6</v>
      </c>
      <c r="C11" s="15">
        <v>24</v>
      </c>
      <c r="D11" s="3" t="s">
        <v>2</v>
      </c>
    </row>
    <row r="12" spans="1:4" x14ac:dyDescent="0.3">
      <c r="A12" s="1" t="s">
        <v>38</v>
      </c>
      <c r="B12" s="42" t="s">
        <v>7</v>
      </c>
      <c r="C12" s="15">
        <v>25</v>
      </c>
      <c r="D12" s="3" t="s">
        <v>52</v>
      </c>
    </row>
    <row r="13" spans="1:4" x14ac:dyDescent="0.3">
      <c r="A13" s="1" t="s">
        <v>39</v>
      </c>
      <c r="B13" s="42" t="s">
        <v>8</v>
      </c>
      <c r="C13" s="15">
        <v>500</v>
      </c>
      <c r="D13" s="3" t="s">
        <v>3</v>
      </c>
    </row>
    <row r="14" spans="1:4" x14ac:dyDescent="0.3">
      <c r="A14" s="1" t="s">
        <v>12</v>
      </c>
      <c r="B14" s="42" t="s">
        <v>56</v>
      </c>
      <c r="C14" s="15">
        <v>50</v>
      </c>
      <c r="D14" s="3" t="s">
        <v>4</v>
      </c>
    </row>
    <row r="15" spans="1:4" x14ac:dyDescent="0.3">
      <c r="A15" s="14" t="s">
        <v>83</v>
      </c>
      <c r="B15" s="42" t="s">
        <v>5</v>
      </c>
      <c r="C15" s="15">
        <v>0</v>
      </c>
      <c r="D15" s="41" t="s">
        <v>63</v>
      </c>
    </row>
    <row r="17" spans="1:4" x14ac:dyDescent="0.3">
      <c r="A17" s="47" t="s">
        <v>20</v>
      </c>
      <c r="B17" s="47"/>
      <c r="C17" s="47"/>
      <c r="D17" s="47"/>
    </row>
    <row r="18" spans="1:4" x14ac:dyDescent="0.3">
      <c r="A18" s="7" t="s">
        <v>40</v>
      </c>
      <c r="B18" s="7"/>
      <c r="C18" s="7"/>
      <c r="D18" s="7"/>
    </row>
    <row r="19" spans="1:4" x14ac:dyDescent="0.3">
      <c r="A19" s="7" t="s">
        <v>41</v>
      </c>
      <c r="B19" s="7"/>
      <c r="C19" s="7"/>
      <c r="D19" s="7"/>
    </row>
    <row r="20" spans="1:4" x14ac:dyDescent="0.3">
      <c r="A20" s="7" t="s">
        <v>42</v>
      </c>
      <c r="B20" s="7"/>
      <c r="C20" s="7"/>
      <c r="D20" s="7"/>
    </row>
    <row r="21" spans="1:4" x14ac:dyDescent="0.3">
      <c r="A21" s="7" t="s">
        <v>43</v>
      </c>
      <c r="B21" s="7"/>
      <c r="C21" s="7"/>
      <c r="D21" s="7"/>
    </row>
    <row r="22" spans="1:4" x14ac:dyDescent="0.3">
      <c r="A22" s="7" t="s">
        <v>44</v>
      </c>
      <c r="B22" s="7"/>
      <c r="C22" s="7"/>
      <c r="D22" s="7"/>
    </row>
    <row r="24" spans="1:4" x14ac:dyDescent="0.3">
      <c r="A24" s="5" t="s">
        <v>21</v>
      </c>
      <c r="B24" s="5"/>
      <c r="C24" s="5"/>
      <c r="D24" s="5"/>
    </row>
    <row r="25" spans="1:4" x14ac:dyDescent="0.3">
      <c r="A25" s="18" t="s">
        <v>22</v>
      </c>
      <c r="B25" s="28" t="s">
        <v>57</v>
      </c>
      <c r="C25" s="36">
        <f>(TAN((45-C7/2)*PI()/180))^2</f>
        <v>0.33333333333333331</v>
      </c>
      <c r="D25" s="37"/>
    </row>
    <row r="26" spans="1:4" x14ac:dyDescent="0.3">
      <c r="A26" s="16"/>
      <c r="B26" s="12"/>
      <c r="C26" s="32"/>
      <c r="D26" s="33"/>
    </row>
    <row r="27" spans="1:4" x14ac:dyDescent="0.3">
      <c r="A27" s="18" t="s">
        <v>23</v>
      </c>
      <c r="B27" s="31" t="s">
        <v>58</v>
      </c>
      <c r="C27" s="36">
        <f>C25*C6*C5</f>
        <v>18</v>
      </c>
      <c r="D27" s="37"/>
    </row>
    <row r="28" spans="1:4" x14ac:dyDescent="0.3">
      <c r="A28" s="16"/>
      <c r="B28" s="12"/>
      <c r="C28" s="32"/>
      <c r="D28" s="33"/>
    </row>
    <row r="29" spans="1:4" x14ac:dyDescent="0.3">
      <c r="A29" s="18" t="s">
        <v>24</v>
      </c>
      <c r="B29" s="28" t="s">
        <v>59</v>
      </c>
      <c r="C29" s="36">
        <f>0.5*C25*C6*C5^2</f>
        <v>27</v>
      </c>
      <c r="D29" s="37"/>
    </row>
    <row r="30" spans="1:4" x14ac:dyDescent="0.3">
      <c r="A30" s="22" t="s">
        <v>60</v>
      </c>
      <c r="B30" s="23"/>
      <c r="C30" s="23"/>
      <c r="D30" s="24"/>
    </row>
    <row r="32" spans="1:4" x14ac:dyDescent="0.3">
      <c r="A32" s="5" t="s">
        <v>25</v>
      </c>
      <c r="B32" s="5"/>
      <c r="C32" s="5"/>
      <c r="D32" s="5"/>
    </row>
    <row r="33" spans="1:4" x14ac:dyDescent="0.3">
      <c r="A33" s="46" t="s">
        <v>86</v>
      </c>
      <c r="B33" s="46"/>
      <c r="C33" s="46"/>
      <c r="D33" s="46"/>
    </row>
    <row r="34" spans="1:4" x14ac:dyDescent="0.3">
      <c r="A34" s="3" t="s">
        <v>26</v>
      </c>
      <c r="B34" s="4" t="s">
        <v>15</v>
      </c>
      <c r="C34" s="15">
        <v>2</v>
      </c>
      <c r="D34" s="1" t="s">
        <v>1</v>
      </c>
    </row>
    <row r="35" spans="1:4" x14ac:dyDescent="0.3">
      <c r="A35" s="3" t="s">
        <v>27</v>
      </c>
      <c r="B35" s="4" t="s">
        <v>28</v>
      </c>
      <c r="C35" s="15">
        <v>1.2</v>
      </c>
      <c r="D35" s="1" t="s">
        <v>1</v>
      </c>
    </row>
    <row r="36" spans="1:4" x14ac:dyDescent="0.3">
      <c r="A36" s="3" t="s">
        <v>29</v>
      </c>
      <c r="B36" s="4" t="s">
        <v>30</v>
      </c>
      <c r="C36" s="15">
        <v>0.8</v>
      </c>
      <c r="D36" s="1" t="s">
        <v>1</v>
      </c>
    </row>
    <row r="37" spans="1:4" x14ac:dyDescent="0.3">
      <c r="A37" s="3" t="s">
        <v>31</v>
      </c>
      <c r="B37" s="4" t="s">
        <v>32</v>
      </c>
      <c r="C37" s="15">
        <v>0.9</v>
      </c>
      <c r="D37" s="1" t="s">
        <v>1</v>
      </c>
    </row>
    <row r="39" spans="1:4" x14ac:dyDescent="0.3">
      <c r="A39" s="8" t="s">
        <v>61</v>
      </c>
      <c r="B39" s="9" t="s">
        <v>62</v>
      </c>
      <c r="C39" s="2">
        <f>C11*(C37*C5+C34*(C35+C36)/2)</f>
        <v>112.80000000000001</v>
      </c>
      <c r="D39" t="s">
        <v>63</v>
      </c>
    </row>
    <row r="41" spans="1:4" x14ac:dyDescent="0.3">
      <c r="A41" s="10" t="s">
        <v>64</v>
      </c>
      <c r="B41" s="10"/>
      <c r="C41" s="10"/>
      <c r="D41" s="10"/>
    </row>
    <row r="42" spans="1:4" x14ac:dyDescent="0.3">
      <c r="A42" s="16" t="s">
        <v>65</v>
      </c>
      <c r="B42" s="28" t="s">
        <v>66</v>
      </c>
      <c r="C42" s="34">
        <f>C39*C34/2</f>
        <v>112.80000000000001</v>
      </c>
      <c r="D42" s="35"/>
    </row>
    <row r="43" spans="1:4" x14ac:dyDescent="0.3">
      <c r="A43" s="16"/>
      <c r="B43" s="12"/>
      <c r="C43" s="13"/>
      <c r="D43" s="17"/>
    </row>
    <row r="44" spans="1:4" x14ac:dyDescent="0.3">
      <c r="A44" s="16" t="s">
        <v>13</v>
      </c>
      <c r="B44" s="28" t="s">
        <v>67</v>
      </c>
      <c r="C44" s="36">
        <f>C29*C5/3</f>
        <v>27</v>
      </c>
      <c r="D44" s="37"/>
    </row>
    <row r="45" spans="1:4" x14ac:dyDescent="0.3">
      <c r="A45" s="43" t="str">
        <f>IF(C42&gt;1.5*C44,"OK","NOK")</f>
        <v>OK</v>
      </c>
      <c r="B45" s="44"/>
      <c r="C45" s="44"/>
      <c r="D45" s="45"/>
    </row>
    <row r="46" spans="1:4" x14ac:dyDescent="0.3">
      <c r="A46" s="19" t="s">
        <v>69</v>
      </c>
      <c r="B46" s="20" t="s">
        <v>68</v>
      </c>
      <c r="C46" s="20"/>
      <c r="D46" s="21"/>
    </row>
    <row r="47" spans="1:4" x14ac:dyDescent="0.3">
      <c r="A47" s="22" t="s">
        <v>75</v>
      </c>
      <c r="B47" s="23"/>
      <c r="C47" s="23"/>
      <c r="D47" s="24"/>
    </row>
    <row r="49" spans="1:4" x14ac:dyDescent="0.3">
      <c r="A49" s="5" t="s">
        <v>70</v>
      </c>
      <c r="B49" s="5"/>
      <c r="C49" s="5"/>
      <c r="D49" s="5"/>
    </row>
    <row r="50" spans="1:4" x14ac:dyDescent="0.3">
      <c r="A50" s="16" t="s">
        <v>71</v>
      </c>
      <c r="B50" s="28" t="s">
        <v>72</v>
      </c>
      <c r="C50" s="34">
        <f>C39*TAN(C9*PI()/180)</f>
        <v>41.055842425227631</v>
      </c>
      <c r="D50" s="35"/>
    </row>
    <row r="51" spans="1:4" x14ac:dyDescent="0.3">
      <c r="A51" s="16"/>
      <c r="B51" s="12"/>
      <c r="C51" s="13"/>
      <c r="D51" s="17"/>
    </row>
    <row r="52" spans="1:4" x14ac:dyDescent="0.3">
      <c r="A52" s="16" t="s">
        <v>73</v>
      </c>
      <c r="B52" s="28" t="s">
        <v>74</v>
      </c>
      <c r="C52" s="29">
        <f>C50/C29</f>
        <v>1.5205867564899123</v>
      </c>
      <c r="D52" s="30"/>
    </row>
    <row r="53" spans="1:4" x14ac:dyDescent="0.3">
      <c r="A53" s="43" t="str">
        <f>IF(C52&gt;1.5,"OK","NOK")</f>
        <v>OK</v>
      </c>
      <c r="B53" s="44"/>
      <c r="C53" s="44"/>
      <c r="D53" s="45"/>
    </row>
    <row r="54" spans="1:4" x14ac:dyDescent="0.3">
      <c r="A54" s="19" t="s">
        <v>69</v>
      </c>
      <c r="B54" s="20" t="s">
        <v>76</v>
      </c>
      <c r="C54" s="20"/>
      <c r="D54" s="21"/>
    </row>
    <row r="55" spans="1:4" x14ac:dyDescent="0.3">
      <c r="A55" s="22" t="s">
        <v>77</v>
      </c>
      <c r="B55" s="23"/>
      <c r="C55" s="23"/>
      <c r="D55" s="24"/>
    </row>
    <row r="57" spans="1:4" x14ac:dyDescent="0.3">
      <c r="A57" s="5" t="s">
        <v>78</v>
      </c>
      <c r="B57" s="5"/>
      <c r="C57" s="5"/>
      <c r="D57" s="5"/>
    </row>
    <row r="58" spans="1:4" x14ac:dyDescent="0.3">
      <c r="A58" s="25"/>
      <c r="B58" s="11"/>
      <c r="C58" s="11"/>
      <c r="D58" s="26"/>
    </row>
    <row r="59" spans="1:4" x14ac:dyDescent="0.3">
      <c r="A59" s="16" t="s">
        <v>81</v>
      </c>
      <c r="B59" s="28" t="s">
        <v>14</v>
      </c>
      <c r="C59" s="36">
        <f>C39+(C6*C35*C5)+C15*C35</f>
        <v>177.60000000000002</v>
      </c>
      <c r="D59" s="37"/>
    </row>
    <row r="60" spans="1:4" x14ac:dyDescent="0.3">
      <c r="A60" s="16" t="s">
        <v>16</v>
      </c>
      <c r="B60" s="28" t="s">
        <v>17</v>
      </c>
      <c r="C60" s="29">
        <f>C44/C59</f>
        <v>0.152027027027027</v>
      </c>
      <c r="D60" s="30"/>
    </row>
    <row r="61" spans="1:4" x14ac:dyDescent="0.3">
      <c r="A61" s="16" t="s">
        <v>82</v>
      </c>
      <c r="B61" s="28" t="s">
        <v>79</v>
      </c>
      <c r="C61" s="29">
        <f>(C59/C34)*(1+6*C60/C34)</f>
        <v>129.30000000000001</v>
      </c>
      <c r="D61" s="30"/>
    </row>
    <row r="62" spans="1:4" x14ac:dyDescent="0.3">
      <c r="A62" s="43" t="str">
        <f>IF(AND(C60&lt;(C34/6),C61&lt;C10),"OK","NOK")</f>
        <v>OK</v>
      </c>
      <c r="B62" s="44"/>
      <c r="C62" s="44"/>
      <c r="D62" s="45"/>
    </row>
    <row r="63" spans="1:4" x14ac:dyDescent="0.3">
      <c r="A63" s="27" t="s">
        <v>84</v>
      </c>
      <c r="B63" s="23" t="s">
        <v>85</v>
      </c>
      <c r="C63" s="23"/>
      <c r="D63" s="24"/>
    </row>
  </sheetData>
  <protectedRanges>
    <protectedRange sqref="F27" name="Plage2"/>
    <protectedRange sqref="C6:C23" name="Plage1"/>
  </protectedRanges>
  <mergeCells count="33">
    <mergeCell ref="B54:D54"/>
    <mergeCell ref="A55:D55"/>
    <mergeCell ref="A57:D57"/>
    <mergeCell ref="B63:D63"/>
    <mergeCell ref="A24:D24"/>
    <mergeCell ref="A33:D33"/>
    <mergeCell ref="C42:D42"/>
    <mergeCell ref="C44:D44"/>
    <mergeCell ref="C50:D50"/>
    <mergeCell ref="C52:D52"/>
    <mergeCell ref="C59:D59"/>
    <mergeCell ref="C60:D60"/>
    <mergeCell ref="C61:D61"/>
    <mergeCell ref="A45:D45"/>
    <mergeCell ref="A53:D53"/>
    <mergeCell ref="A62:D62"/>
    <mergeCell ref="A32:D32"/>
    <mergeCell ref="B46:D46"/>
    <mergeCell ref="A41:D41"/>
    <mergeCell ref="A49:D49"/>
    <mergeCell ref="A47:D47"/>
    <mergeCell ref="A3:D3"/>
    <mergeCell ref="A18:D18"/>
    <mergeCell ref="A19:D19"/>
    <mergeCell ref="A20:D20"/>
    <mergeCell ref="A21:D21"/>
    <mergeCell ref="A22:D22"/>
    <mergeCell ref="A17:D17"/>
    <mergeCell ref="C25:D25"/>
    <mergeCell ref="C27:D27"/>
    <mergeCell ref="C29:D29"/>
    <mergeCell ref="A30:D30"/>
    <mergeCell ref="A1:D1"/>
  </mergeCells>
  <conditionalFormatting sqref="A45:D45">
    <cfRule type="cellIs" dxfId="10" priority="6" operator="equal">
      <formula>"NOK"</formula>
    </cfRule>
    <cfRule type="cellIs" dxfId="9" priority="5" operator="equal">
      <formula>"OK"</formula>
    </cfRule>
  </conditionalFormatting>
  <conditionalFormatting sqref="A53:D53">
    <cfRule type="cellIs" dxfId="8" priority="4" operator="equal">
      <formula>"NOK"</formula>
    </cfRule>
    <cfRule type="cellIs" dxfId="7" priority="3" operator="equal">
      <formula>"OK"</formula>
    </cfRule>
  </conditionalFormatting>
  <conditionalFormatting sqref="A62:D62">
    <cfRule type="cellIs" dxfId="0" priority="2" operator="equal">
      <formula>"NOK"</formula>
    </cfRule>
    <cfRule type="cellIs" dxfId="1" priority="1" operator="equal">
      <formula>"OK"</formula>
    </cfRule>
  </conditionalFormatting>
  <printOptions horizontalCentered="1" verticalCentered="1"/>
  <pageMargins left="0.15748031496062992" right="0.19685039370078741" top="0.21" bottom="0.16" header="0.18" footer="0.11811023622047245"/>
  <pageSetup paperSize="9" scale="8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Tarik-Aziz Ougrirane</dc:creator>
  <cp:lastModifiedBy>Tarik-Aziz Ougrirane</cp:lastModifiedBy>
  <cp:lastPrinted>2025-10-31T13:17:43Z</cp:lastPrinted>
  <dcterms:created xsi:type="dcterms:W3CDTF">2025-10-29T22:45:12Z</dcterms:created>
  <dcterms:modified xsi:type="dcterms:W3CDTF">2025-10-31T13:17:45Z</dcterms:modified>
</cp:coreProperties>
</file>